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ocházka" sheetId="1" r:id="rId1"/>
    <sheet name="Jak používat" sheetId="2" r:id="rId2"/>
  </sheets>
  <definedNames>
    <definedName name="_xlnm.Print_Area" localSheetId="0">Docházka!$A$1:$I$42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<sst xmlns="http://schemas.openxmlformats.org/spreadsheetml/2006/main" count="25" uniqueCount="25">
  <si>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Evidence docházky</t>
  </si>
  <si>
    <t>Zaměstnanec:</t>
  </si>
  <si>
    <t>Měsíc začíná:</t>
  </si>
  <si>
    <t>Úvazek (h/den):</t>
  </si>
  <si>
    <t>Přestávka po (h):</t>
  </si>
  <si>
    <t>Vyplňujte žlutá pole a sloupce Příchod, Odchod, Přestávka. Datum, hodiny i přesčas se dopočítají. Směna přes půlnoc se počítá správně (odchod menší než příchod = další den).</t>
  </si>
  <si>
    <t>Datum</t>
  </si>
  <si>
    <t>Den</t>
  </si>
  <si>
    <t>Příchod</t>
  </si>
  <si>
    <t>Odchod</t>
  </si>
  <si>
    <t>Přestávka (min)</t>
  </si>
  <si>
    <t>Odpracováno (h)</t>
  </si>
  <si>
    <t>Přesčas (h)</t>
  </si>
  <si>
    <t>Chybí přestávka?</t>
  </si>
  <si>
    <t>Poznámka (dovolená, nemoc…)</t>
  </si>
  <si>
    <t>Celkem</t>
  </si>
  <si>
    <t>Odpracované dny:</t>
  </si>
  <si>
    <t>Jak vzor používat</t>
  </si>
  <si>
    <t>1. Na listu „Docházka" vyplňte jméno, první den měsíce, úvazek a po kolika hodinách práce vzniká nárok na přestávku (zákoník práce: nejdéle po 6 hodinách nepřetržité práce, alespoň 30 minut).</t>
  </si>
  <si>
    <t>2. Každý den zapište příchod, odchod a délku přestávky v minutách. Odpracované hodiny a přesčas nad úvazek se spočítají samy.</t>
  </si>
  <si>
    <t>3. Sloupec „Chybí přestávka?" upozorní na den delší než nastavená hranice s přestávkou kratší než 30 minut.</t>
  </si>
  <si>
    <t>4. Pro další měsíc si list zkopírujte (pravým tlačítkem na záložku → Přesunout nebo zkopírovat).</t>
  </si>
  <si>
    <t>Kdy už Excel nestačí</t>
  </si>
  <si>
    <t>Tabulka nepozná zapomenutý odchod, nehlídá nárok na dovolenou a každý měsíc ji někdo musí přepsat do podkladů pro mzdy. Docházka.net to dělá automaticky — docházku bere z alarmu Jablotron nebo z mobilu a podklady pro mzdy připraví jedním klikem. Vyzkoušejte 14 dní zdarma na https://dochazka.net</t>
  </si>
  <si>
    <t>Vzor slouží jako pomůcka; za správnost evidence podle zákoníku práce odpovídá zaměstnavatel.</t>
  </si>
</sst>
</file>

<file path=xl/styles.xml><?xml version="1.0" encoding="utf-8"?>
<styleSheet xmlns="http://schemas.openxmlformats.org/spreadsheetml/2006/main">
  <numFmts count="3">
    <numFmt numFmtId="164" formatCode="d. m. yyyy"/>
    <numFmt numFmtId="165" formatCode="h:mm"/>
    <numFmt numFmtId="166" formatCode="0.00"/>
  </numFmts>
  <fonts count="5">
    <font>
      <sz val="11"/>
      <color theme="1"/>
      <name val="Calibri"/>
      <family val="2"/>
      <scheme val="minor"/>
    </font>
    <font>
      <b/>
      <sz val="16"/>
      <color rgb="FF312E8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555555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EF3C7"/>
        <bgColor indexed="64"/>
      </patternFill>
    </fill>
    <fill>
      <patternFill patternType="solid">
        <fgColor rgb="FF312E81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1" xfId="0" applyFill="1" applyBorder="1"/>
    <xf numFmtId="164" fontId="0" fillId="2" borderId="1" xfId="0" applyNumberFormat="1" applyFill="1" applyBorder="1"/>
    <xf numFmtId="0" fontId="3" fillId="0" borderId="0" xfId="0" applyFont="1" applyAlignment="1">
      <alignment vertical="top" wrapText="1"/>
    </xf>
    <xf numFmtId="0" fontId="4" fillId="3" borderId="1" xfId="0" applyFont="1" applyFill="1" applyBorder="1" applyAlignment="1">
      <alignment horizontal="center" vertical="center" wrapText="1"/>
    </xf>
    <xf numFmtId="164" fontId="0" fillId="0" borderId="1" xfId="0" applyNumberFormat="1" applyBorder="1"/>
    <xf numFmtId="0" fontId="0" fillId="0" borderId="1" xfId="0" applyBorder="1" applyAlignment="1">
      <alignment horizontal="center"/>
    </xf>
    <xf numFmtId="165" fontId="0" fillId="4" borderId="1" xfId="0" applyNumberFormat="1" applyFill="1" applyBorder="1"/>
    <xf numFmtId="1" fontId="0" fillId="4" borderId="1" xfId="0" applyNumberFormat="1" applyFill="1" applyBorder="1"/>
    <xf numFmtId="166" fontId="0" fillId="0" borderId="1" xfId="0" applyNumberFormat="1" applyBorder="1"/>
    <xf numFmtId="0" fontId="0" fillId="0" borderId="1" xfId="0" applyBorder="1"/>
    <xf numFmtId="0" fontId="2" fillId="0" borderId="2" xfId="0" applyFont="1" applyBorder="1"/>
    <xf numFmtId="166" fontId="2" fillId="0" borderId="2" xfId="0" applyNumberFormat="1" applyFont="1" applyBorder="1"/>
  </cellXfs>
  <cellStyles count="1">
    <cellStyle name="Normal" xfId="0" builtinId="0"/>
  </cellStyles>
  <dxfs count="1">
    <dxf>
      <fill>
        <patternFill>
          <bgColor rgb="FFEEF2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2"/>
  <sheetViews>
    <sheetView tabSelected="1" workbookViewId="0">
      <pane ySplit="7" topLeftCell="A8" activePane="bottomLeft" state="frozen"/>
      <selection pane="bottomLeft"/>
    </sheetView>
  </sheetViews>
  <sheetFormatPr defaultRowHeight="15"/>
  <cols>
    <col min="1" max="1" width="12.7109375" customWidth="1"/>
    <col min="2" max="2" width="6.7109375" customWidth="1"/>
    <col min="3" max="5" width="10.7109375" customWidth="1"/>
    <col min="6" max="8" width="13.7109375" customWidth="1"/>
    <col min="9" max="9" width="30.7109375" customWidth="1"/>
  </cols>
  <sheetData>
    <row r="1" spans="1:9">
      <c r="A1" s="1" t="s">
        <v>0</v>
      </c>
    </row>
    <row r="3" spans="1:9">
      <c r="A3" s="2" t="s">
        <v>1</v>
      </c>
      <c r="B3" s="3"/>
      <c r="C3" s="3"/>
      <c r="D3" s="3"/>
      <c r="F3" s="2" t="s">
        <v>3</v>
      </c>
      <c r="G3" s="3">
        <v>8</v>
      </c>
    </row>
    <row r="4" spans="1:9">
      <c r="A4" s="2" t="s">
        <v>2</v>
      </c>
      <c r="B4" s="4"/>
      <c r="C4" s="4"/>
      <c r="D4" s="4"/>
      <c r="F4" s="2" t="s">
        <v>4</v>
      </c>
      <c r="G4" s="3">
        <v>6</v>
      </c>
    </row>
    <row r="5" spans="1:9" ht="32" customHeight="1">
      <c r="A5" s="5" t="s">
        <v>5</v>
      </c>
      <c r="B5" s="5"/>
      <c r="C5" s="5"/>
      <c r="D5" s="5"/>
      <c r="E5" s="5"/>
      <c r="F5" s="5"/>
      <c r="G5" s="5"/>
      <c r="H5" s="5"/>
      <c r="I5" s="5"/>
    </row>
    <row r="7" spans="1:9" ht="30" customHeight="1">
      <c r="A7" s="6" t="s">
        <v>6</v>
      </c>
      <c r="B7" s="6" t="s">
        <v>7</v>
      </c>
      <c r="C7" s="6" t="s">
        <v>8</v>
      </c>
      <c r="D7" s="6" t="s">
        <v>9</v>
      </c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</row>
    <row r="8" spans="1:9">
      <c r="A8" s="7">
        <f>IF($B$4="","",$B$4+0)</f>
        <v>0</v>
      </c>
      <c r="B8" s="8">
        <f>IF(A8="","",CHOOSE(WEEKDAY(A8,2),"po","út","st","čt","pá","so","ne"))</f>
        <v>0</v>
      </c>
      <c r="C8" s="9"/>
      <c r="D8" s="9"/>
      <c r="E8" s="10"/>
      <c r="F8" s="11">
        <f>IF(OR(C8="",D8=""),"",ROUND(MOD(D8-C8,1)*24-N(E8)/60,2))</f>
        <v>0</v>
      </c>
      <c r="G8" s="11">
        <f>IF(F8="","",MAX(0,F8-$G$3))</f>
        <v>0</v>
      </c>
      <c r="H8" s="8">
        <f>IF(F8="","",IF(AND(F8+N(E8)/60&gt;$G$4,N(E8)&lt;30),"ano",""))</f>
        <v>0</v>
      </c>
      <c r="I8" s="12"/>
    </row>
    <row r="9" spans="1:9">
      <c r="A9" s="7">
        <f>IF($B$4="","",$B$4+1)</f>
        <v>0</v>
      </c>
      <c r="B9" s="8">
        <f>IF(A9="","",CHOOSE(WEEKDAY(A9,2),"po","út","st","čt","pá","so","ne"))</f>
        <v>0</v>
      </c>
      <c r="C9" s="9"/>
      <c r="D9" s="9"/>
      <c r="E9" s="10"/>
      <c r="F9" s="11">
        <f>IF(OR(C9="",D9=""),"",ROUND(MOD(D9-C9,1)*24-N(E9)/60,2))</f>
        <v>0</v>
      </c>
      <c r="G9" s="11">
        <f>IF(F9="","",MAX(0,F9-$G$3))</f>
        <v>0</v>
      </c>
      <c r="H9" s="8">
        <f>IF(F9="","",IF(AND(F9+N(E9)/60&gt;$G$4,N(E9)&lt;30),"ano",""))</f>
        <v>0</v>
      </c>
      <c r="I9" s="12"/>
    </row>
    <row r="10" spans="1:9">
      <c r="A10" s="7">
        <f>IF($B$4="","",$B$4+2)</f>
        <v>0</v>
      </c>
      <c r="B10" s="8">
        <f>IF(A10="","",CHOOSE(WEEKDAY(A10,2),"po","út","st","čt","pá","so","ne"))</f>
        <v>0</v>
      </c>
      <c r="C10" s="9"/>
      <c r="D10" s="9"/>
      <c r="E10" s="10"/>
      <c r="F10" s="11">
        <f>IF(OR(C10="",D10=""),"",ROUND(MOD(D10-C10,1)*24-N(E10)/60,2))</f>
        <v>0</v>
      </c>
      <c r="G10" s="11">
        <f>IF(F10="","",MAX(0,F10-$G$3))</f>
        <v>0</v>
      </c>
      <c r="H10" s="8">
        <f>IF(F10="","",IF(AND(F10+N(E10)/60&gt;$G$4,N(E10)&lt;30),"ano",""))</f>
        <v>0</v>
      </c>
      <c r="I10" s="12"/>
    </row>
    <row r="11" spans="1:9">
      <c r="A11" s="7">
        <f>IF($B$4="","",$B$4+3)</f>
        <v>0</v>
      </c>
      <c r="B11" s="8">
        <f>IF(A11="","",CHOOSE(WEEKDAY(A11,2),"po","út","st","čt","pá","so","ne"))</f>
        <v>0</v>
      </c>
      <c r="C11" s="9"/>
      <c r="D11" s="9"/>
      <c r="E11" s="10"/>
      <c r="F11" s="11">
        <f>IF(OR(C11="",D11=""),"",ROUND(MOD(D11-C11,1)*24-N(E11)/60,2))</f>
        <v>0</v>
      </c>
      <c r="G11" s="11">
        <f>IF(F11="","",MAX(0,F11-$G$3))</f>
        <v>0</v>
      </c>
      <c r="H11" s="8">
        <f>IF(F11="","",IF(AND(F11+N(E11)/60&gt;$G$4,N(E11)&lt;30),"ano",""))</f>
        <v>0</v>
      </c>
      <c r="I11" s="12"/>
    </row>
    <row r="12" spans="1:9">
      <c r="A12" s="7">
        <f>IF($B$4="","",$B$4+4)</f>
        <v>0</v>
      </c>
      <c r="B12" s="8">
        <f>IF(A12="","",CHOOSE(WEEKDAY(A12,2),"po","út","st","čt","pá","so","ne"))</f>
        <v>0</v>
      </c>
      <c r="C12" s="9"/>
      <c r="D12" s="9"/>
      <c r="E12" s="10"/>
      <c r="F12" s="11">
        <f>IF(OR(C12="",D12=""),"",ROUND(MOD(D12-C12,1)*24-N(E12)/60,2))</f>
        <v>0</v>
      </c>
      <c r="G12" s="11">
        <f>IF(F12="","",MAX(0,F12-$G$3))</f>
        <v>0</v>
      </c>
      <c r="H12" s="8">
        <f>IF(F12="","",IF(AND(F12+N(E12)/60&gt;$G$4,N(E12)&lt;30),"ano",""))</f>
        <v>0</v>
      </c>
      <c r="I12" s="12"/>
    </row>
    <row r="13" spans="1:9">
      <c r="A13" s="7">
        <f>IF($B$4="","",$B$4+5)</f>
        <v>0</v>
      </c>
      <c r="B13" s="8">
        <f>IF(A13="","",CHOOSE(WEEKDAY(A13,2),"po","út","st","čt","pá","so","ne"))</f>
        <v>0</v>
      </c>
      <c r="C13" s="9"/>
      <c r="D13" s="9"/>
      <c r="E13" s="10"/>
      <c r="F13" s="11">
        <f>IF(OR(C13="",D13=""),"",ROUND(MOD(D13-C13,1)*24-N(E13)/60,2))</f>
        <v>0</v>
      </c>
      <c r="G13" s="11">
        <f>IF(F13="","",MAX(0,F13-$G$3))</f>
        <v>0</v>
      </c>
      <c r="H13" s="8">
        <f>IF(F13="","",IF(AND(F13+N(E13)/60&gt;$G$4,N(E13)&lt;30),"ano",""))</f>
        <v>0</v>
      </c>
      <c r="I13" s="12"/>
    </row>
    <row r="14" spans="1:9">
      <c r="A14" s="7">
        <f>IF($B$4="","",$B$4+6)</f>
        <v>0</v>
      </c>
      <c r="B14" s="8">
        <f>IF(A14="","",CHOOSE(WEEKDAY(A14,2),"po","út","st","čt","pá","so","ne"))</f>
        <v>0</v>
      </c>
      <c r="C14" s="9"/>
      <c r="D14" s="9"/>
      <c r="E14" s="10"/>
      <c r="F14" s="11">
        <f>IF(OR(C14="",D14=""),"",ROUND(MOD(D14-C14,1)*24-N(E14)/60,2))</f>
        <v>0</v>
      </c>
      <c r="G14" s="11">
        <f>IF(F14="","",MAX(0,F14-$G$3))</f>
        <v>0</v>
      </c>
      <c r="H14" s="8">
        <f>IF(F14="","",IF(AND(F14+N(E14)/60&gt;$G$4,N(E14)&lt;30),"ano",""))</f>
        <v>0</v>
      </c>
      <c r="I14" s="12"/>
    </row>
    <row r="15" spans="1:9">
      <c r="A15" s="7">
        <f>IF($B$4="","",$B$4+7)</f>
        <v>0</v>
      </c>
      <c r="B15" s="8">
        <f>IF(A15="","",CHOOSE(WEEKDAY(A15,2),"po","út","st","čt","pá","so","ne"))</f>
        <v>0</v>
      </c>
      <c r="C15" s="9"/>
      <c r="D15" s="9"/>
      <c r="E15" s="10"/>
      <c r="F15" s="11">
        <f>IF(OR(C15="",D15=""),"",ROUND(MOD(D15-C15,1)*24-N(E15)/60,2))</f>
        <v>0</v>
      </c>
      <c r="G15" s="11">
        <f>IF(F15="","",MAX(0,F15-$G$3))</f>
        <v>0</v>
      </c>
      <c r="H15" s="8">
        <f>IF(F15="","",IF(AND(F15+N(E15)/60&gt;$G$4,N(E15)&lt;30),"ano",""))</f>
        <v>0</v>
      </c>
      <c r="I15" s="12"/>
    </row>
    <row r="16" spans="1:9">
      <c r="A16" s="7">
        <f>IF($B$4="","",$B$4+8)</f>
        <v>0</v>
      </c>
      <c r="B16" s="8">
        <f>IF(A16="","",CHOOSE(WEEKDAY(A16,2),"po","út","st","čt","pá","so","ne"))</f>
        <v>0</v>
      </c>
      <c r="C16" s="9"/>
      <c r="D16" s="9"/>
      <c r="E16" s="10"/>
      <c r="F16" s="11">
        <f>IF(OR(C16="",D16=""),"",ROUND(MOD(D16-C16,1)*24-N(E16)/60,2))</f>
        <v>0</v>
      </c>
      <c r="G16" s="11">
        <f>IF(F16="","",MAX(0,F16-$G$3))</f>
        <v>0</v>
      </c>
      <c r="H16" s="8">
        <f>IF(F16="","",IF(AND(F16+N(E16)/60&gt;$G$4,N(E16)&lt;30),"ano",""))</f>
        <v>0</v>
      </c>
      <c r="I16" s="12"/>
    </row>
    <row r="17" spans="1:9">
      <c r="A17" s="7">
        <f>IF($B$4="","",$B$4+9)</f>
        <v>0</v>
      </c>
      <c r="B17" s="8">
        <f>IF(A17="","",CHOOSE(WEEKDAY(A17,2),"po","út","st","čt","pá","so","ne"))</f>
        <v>0</v>
      </c>
      <c r="C17" s="9"/>
      <c r="D17" s="9"/>
      <c r="E17" s="10"/>
      <c r="F17" s="11">
        <f>IF(OR(C17="",D17=""),"",ROUND(MOD(D17-C17,1)*24-N(E17)/60,2))</f>
        <v>0</v>
      </c>
      <c r="G17" s="11">
        <f>IF(F17="","",MAX(0,F17-$G$3))</f>
        <v>0</v>
      </c>
      <c r="H17" s="8">
        <f>IF(F17="","",IF(AND(F17+N(E17)/60&gt;$G$4,N(E17)&lt;30),"ano",""))</f>
        <v>0</v>
      </c>
      <c r="I17" s="12"/>
    </row>
    <row r="18" spans="1:9">
      <c r="A18" s="7">
        <f>IF($B$4="","",$B$4+10)</f>
        <v>0</v>
      </c>
      <c r="B18" s="8">
        <f>IF(A18="","",CHOOSE(WEEKDAY(A18,2),"po","út","st","čt","pá","so","ne"))</f>
        <v>0</v>
      </c>
      <c r="C18" s="9"/>
      <c r="D18" s="9"/>
      <c r="E18" s="10"/>
      <c r="F18" s="11">
        <f>IF(OR(C18="",D18=""),"",ROUND(MOD(D18-C18,1)*24-N(E18)/60,2))</f>
        <v>0</v>
      </c>
      <c r="G18" s="11">
        <f>IF(F18="","",MAX(0,F18-$G$3))</f>
        <v>0</v>
      </c>
      <c r="H18" s="8">
        <f>IF(F18="","",IF(AND(F18+N(E18)/60&gt;$G$4,N(E18)&lt;30),"ano",""))</f>
        <v>0</v>
      </c>
      <c r="I18" s="12"/>
    </row>
    <row r="19" spans="1:9">
      <c r="A19" s="7">
        <f>IF($B$4="","",$B$4+11)</f>
        <v>0</v>
      </c>
      <c r="B19" s="8">
        <f>IF(A19="","",CHOOSE(WEEKDAY(A19,2),"po","út","st","čt","pá","so","ne"))</f>
        <v>0</v>
      </c>
      <c r="C19" s="9"/>
      <c r="D19" s="9"/>
      <c r="E19" s="10"/>
      <c r="F19" s="11">
        <f>IF(OR(C19="",D19=""),"",ROUND(MOD(D19-C19,1)*24-N(E19)/60,2))</f>
        <v>0</v>
      </c>
      <c r="G19" s="11">
        <f>IF(F19="","",MAX(0,F19-$G$3))</f>
        <v>0</v>
      </c>
      <c r="H19" s="8">
        <f>IF(F19="","",IF(AND(F19+N(E19)/60&gt;$G$4,N(E19)&lt;30),"ano",""))</f>
        <v>0</v>
      </c>
      <c r="I19" s="12"/>
    </row>
    <row r="20" spans="1:9">
      <c r="A20" s="7">
        <f>IF($B$4="","",$B$4+12)</f>
        <v>0</v>
      </c>
      <c r="B20" s="8">
        <f>IF(A20="","",CHOOSE(WEEKDAY(A20,2),"po","út","st","čt","pá","so","ne"))</f>
        <v>0</v>
      </c>
      <c r="C20" s="9"/>
      <c r="D20" s="9"/>
      <c r="E20" s="10"/>
      <c r="F20" s="11">
        <f>IF(OR(C20="",D20=""),"",ROUND(MOD(D20-C20,1)*24-N(E20)/60,2))</f>
        <v>0</v>
      </c>
      <c r="G20" s="11">
        <f>IF(F20="","",MAX(0,F20-$G$3))</f>
        <v>0</v>
      </c>
      <c r="H20" s="8">
        <f>IF(F20="","",IF(AND(F20+N(E20)/60&gt;$G$4,N(E20)&lt;30),"ano",""))</f>
        <v>0</v>
      </c>
      <c r="I20" s="12"/>
    </row>
    <row r="21" spans="1:9">
      <c r="A21" s="7">
        <f>IF($B$4="","",$B$4+13)</f>
        <v>0</v>
      </c>
      <c r="B21" s="8">
        <f>IF(A21="","",CHOOSE(WEEKDAY(A21,2),"po","út","st","čt","pá","so","ne"))</f>
        <v>0</v>
      </c>
      <c r="C21" s="9"/>
      <c r="D21" s="9"/>
      <c r="E21" s="10"/>
      <c r="F21" s="11">
        <f>IF(OR(C21="",D21=""),"",ROUND(MOD(D21-C21,1)*24-N(E21)/60,2))</f>
        <v>0</v>
      </c>
      <c r="G21" s="11">
        <f>IF(F21="","",MAX(0,F21-$G$3))</f>
        <v>0</v>
      </c>
      <c r="H21" s="8">
        <f>IF(F21="","",IF(AND(F21+N(E21)/60&gt;$G$4,N(E21)&lt;30),"ano",""))</f>
        <v>0</v>
      </c>
      <c r="I21" s="12"/>
    </row>
    <row r="22" spans="1:9">
      <c r="A22" s="7">
        <f>IF($B$4="","",$B$4+14)</f>
        <v>0</v>
      </c>
      <c r="B22" s="8">
        <f>IF(A22="","",CHOOSE(WEEKDAY(A22,2),"po","út","st","čt","pá","so","ne"))</f>
        <v>0</v>
      </c>
      <c r="C22" s="9"/>
      <c r="D22" s="9"/>
      <c r="E22" s="10"/>
      <c r="F22" s="11">
        <f>IF(OR(C22="",D22=""),"",ROUND(MOD(D22-C22,1)*24-N(E22)/60,2))</f>
        <v>0</v>
      </c>
      <c r="G22" s="11">
        <f>IF(F22="","",MAX(0,F22-$G$3))</f>
        <v>0</v>
      </c>
      <c r="H22" s="8">
        <f>IF(F22="","",IF(AND(F22+N(E22)/60&gt;$G$4,N(E22)&lt;30),"ano",""))</f>
        <v>0</v>
      </c>
      <c r="I22" s="12"/>
    </row>
    <row r="23" spans="1:9">
      <c r="A23" s="7">
        <f>IF($B$4="","",$B$4+15)</f>
        <v>0</v>
      </c>
      <c r="B23" s="8">
        <f>IF(A23="","",CHOOSE(WEEKDAY(A23,2),"po","út","st","čt","pá","so","ne"))</f>
        <v>0</v>
      </c>
      <c r="C23" s="9"/>
      <c r="D23" s="9"/>
      <c r="E23" s="10"/>
      <c r="F23" s="11">
        <f>IF(OR(C23="",D23=""),"",ROUND(MOD(D23-C23,1)*24-N(E23)/60,2))</f>
        <v>0</v>
      </c>
      <c r="G23" s="11">
        <f>IF(F23="","",MAX(0,F23-$G$3))</f>
        <v>0</v>
      </c>
      <c r="H23" s="8">
        <f>IF(F23="","",IF(AND(F23+N(E23)/60&gt;$G$4,N(E23)&lt;30),"ano",""))</f>
        <v>0</v>
      </c>
      <c r="I23" s="12"/>
    </row>
    <row r="24" spans="1:9">
      <c r="A24" s="7">
        <f>IF($B$4="","",$B$4+16)</f>
        <v>0</v>
      </c>
      <c r="B24" s="8">
        <f>IF(A24="","",CHOOSE(WEEKDAY(A24,2),"po","út","st","čt","pá","so","ne"))</f>
        <v>0</v>
      </c>
      <c r="C24" s="9"/>
      <c r="D24" s="9"/>
      <c r="E24" s="10"/>
      <c r="F24" s="11">
        <f>IF(OR(C24="",D24=""),"",ROUND(MOD(D24-C24,1)*24-N(E24)/60,2))</f>
        <v>0</v>
      </c>
      <c r="G24" s="11">
        <f>IF(F24="","",MAX(0,F24-$G$3))</f>
        <v>0</v>
      </c>
      <c r="H24" s="8">
        <f>IF(F24="","",IF(AND(F24+N(E24)/60&gt;$G$4,N(E24)&lt;30),"ano",""))</f>
        <v>0</v>
      </c>
      <c r="I24" s="12"/>
    </row>
    <row r="25" spans="1:9">
      <c r="A25" s="7">
        <f>IF($B$4="","",$B$4+17)</f>
        <v>0</v>
      </c>
      <c r="B25" s="8">
        <f>IF(A25="","",CHOOSE(WEEKDAY(A25,2),"po","út","st","čt","pá","so","ne"))</f>
        <v>0</v>
      </c>
      <c r="C25" s="9"/>
      <c r="D25" s="9"/>
      <c r="E25" s="10"/>
      <c r="F25" s="11">
        <f>IF(OR(C25="",D25=""),"",ROUND(MOD(D25-C25,1)*24-N(E25)/60,2))</f>
        <v>0</v>
      </c>
      <c r="G25" s="11">
        <f>IF(F25="","",MAX(0,F25-$G$3))</f>
        <v>0</v>
      </c>
      <c r="H25" s="8">
        <f>IF(F25="","",IF(AND(F25+N(E25)/60&gt;$G$4,N(E25)&lt;30),"ano",""))</f>
        <v>0</v>
      </c>
      <c r="I25" s="12"/>
    </row>
    <row r="26" spans="1:9">
      <c r="A26" s="7">
        <f>IF($B$4="","",$B$4+18)</f>
        <v>0</v>
      </c>
      <c r="B26" s="8">
        <f>IF(A26="","",CHOOSE(WEEKDAY(A26,2),"po","út","st","čt","pá","so","ne"))</f>
        <v>0</v>
      </c>
      <c r="C26" s="9"/>
      <c r="D26" s="9"/>
      <c r="E26" s="10"/>
      <c r="F26" s="11">
        <f>IF(OR(C26="",D26=""),"",ROUND(MOD(D26-C26,1)*24-N(E26)/60,2))</f>
        <v>0</v>
      </c>
      <c r="G26" s="11">
        <f>IF(F26="","",MAX(0,F26-$G$3))</f>
        <v>0</v>
      </c>
      <c r="H26" s="8">
        <f>IF(F26="","",IF(AND(F26+N(E26)/60&gt;$G$4,N(E26)&lt;30),"ano",""))</f>
        <v>0</v>
      </c>
      <c r="I26" s="12"/>
    </row>
    <row r="27" spans="1:9">
      <c r="A27" s="7">
        <f>IF($B$4="","",$B$4+19)</f>
        <v>0</v>
      </c>
      <c r="B27" s="8">
        <f>IF(A27="","",CHOOSE(WEEKDAY(A27,2),"po","út","st","čt","pá","so","ne"))</f>
        <v>0</v>
      </c>
      <c r="C27" s="9"/>
      <c r="D27" s="9"/>
      <c r="E27" s="10"/>
      <c r="F27" s="11">
        <f>IF(OR(C27="",D27=""),"",ROUND(MOD(D27-C27,1)*24-N(E27)/60,2))</f>
        <v>0</v>
      </c>
      <c r="G27" s="11">
        <f>IF(F27="","",MAX(0,F27-$G$3))</f>
        <v>0</v>
      </c>
      <c r="H27" s="8">
        <f>IF(F27="","",IF(AND(F27+N(E27)/60&gt;$G$4,N(E27)&lt;30),"ano",""))</f>
        <v>0</v>
      </c>
      <c r="I27" s="12"/>
    </row>
    <row r="28" spans="1:9">
      <c r="A28" s="7">
        <f>IF($B$4="","",$B$4+20)</f>
        <v>0</v>
      </c>
      <c r="B28" s="8">
        <f>IF(A28="","",CHOOSE(WEEKDAY(A28,2),"po","út","st","čt","pá","so","ne"))</f>
        <v>0</v>
      </c>
      <c r="C28" s="9"/>
      <c r="D28" s="9"/>
      <c r="E28" s="10"/>
      <c r="F28" s="11">
        <f>IF(OR(C28="",D28=""),"",ROUND(MOD(D28-C28,1)*24-N(E28)/60,2))</f>
        <v>0</v>
      </c>
      <c r="G28" s="11">
        <f>IF(F28="","",MAX(0,F28-$G$3))</f>
        <v>0</v>
      </c>
      <c r="H28" s="8">
        <f>IF(F28="","",IF(AND(F28+N(E28)/60&gt;$G$4,N(E28)&lt;30),"ano",""))</f>
        <v>0</v>
      </c>
      <c r="I28" s="12"/>
    </row>
    <row r="29" spans="1:9">
      <c r="A29" s="7">
        <f>IF($B$4="","",$B$4+21)</f>
        <v>0</v>
      </c>
      <c r="B29" s="8">
        <f>IF(A29="","",CHOOSE(WEEKDAY(A29,2),"po","út","st","čt","pá","so","ne"))</f>
        <v>0</v>
      </c>
      <c r="C29" s="9"/>
      <c r="D29" s="9"/>
      <c r="E29" s="10"/>
      <c r="F29" s="11">
        <f>IF(OR(C29="",D29=""),"",ROUND(MOD(D29-C29,1)*24-N(E29)/60,2))</f>
        <v>0</v>
      </c>
      <c r="G29" s="11">
        <f>IF(F29="","",MAX(0,F29-$G$3))</f>
        <v>0</v>
      </c>
      <c r="H29" s="8">
        <f>IF(F29="","",IF(AND(F29+N(E29)/60&gt;$G$4,N(E29)&lt;30),"ano",""))</f>
        <v>0</v>
      </c>
      <c r="I29" s="12"/>
    </row>
    <row r="30" spans="1:9">
      <c r="A30" s="7">
        <f>IF($B$4="","",$B$4+22)</f>
        <v>0</v>
      </c>
      <c r="B30" s="8">
        <f>IF(A30="","",CHOOSE(WEEKDAY(A30,2),"po","út","st","čt","pá","so","ne"))</f>
        <v>0</v>
      </c>
      <c r="C30" s="9"/>
      <c r="D30" s="9"/>
      <c r="E30" s="10"/>
      <c r="F30" s="11">
        <f>IF(OR(C30="",D30=""),"",ROUND(MOD(D30-C30,1)*24-N(E30)/60,2))</f>
        <v>0</v>
      </c>
      <c r="G30" s="11">
        <f>IF(F30="","",MAX(0,F30-$G$3))</f>
        <v>0</v>
      </c>
      <c r="H30" s="8">
        <f>IF(F30="","",IF(AND(F30+N(E30)/60&gt;$G$4,N(E30)&lt;30),"ano",""))</f>
        <v>0</v>
      </c>
      <c r="I30" s="12"/>
    </row>
    <row r="31" spans="1:9">
      <c r="A31" s="7">
        <f>IF($B$4="","",$B$4+23)</f>
        <v>0</v>
      </c>
      <c r="B31" s="8">
        <f>IF(A31="","",CHOOSE(WEEKDAY(A31,2),"po","út","st","čt","pá","so","ne"))</f>
        <v>0</v>
      </c>
      <c r="C31" s="9"/>
      <c r="D31" s="9"/>
      <c r="E31" s="10"/>
      <c r="F31" s="11">
        <f>IF(OR(C31="",D31=""),"",ROUND(MOD(D31-C31,1)*24-N(E31)/60,2))</f>
        <v>0</v>
      </c>
      <c r="G31" s="11">
        <f>IF(F31="","",MAX(0,F31-$G$3))</f>
        <v>0</v>
      </c>
      <c r="H31" s="8">
        <f>IF(F31="","",IF(AND(F31+N(E31)/60&gt;$G$4,N(E31)&lt;30),"ano",""))</f>
        <v>0</v>
      </c>
      <c r="I31" s="12"/>
    </row>
    <row r="32" spans="1:9">
      <c r="A32" s="7">
        <f>IF($B$4="","",$B$4+24)</f>
        <v>0</v>
      </c>
      <c r="B32" s="8">
        <f>IF(A32="","",CHOOSE(WEEKDAY(A32,2),"po","út","st","čt","pá","so","ne"))</f>
        <v>0</v>
      </c>
      <c r="C32" s="9"/>
      <c r="D32" s="9"/>
      <c r="E32" s="10"/>
      <c r="F32" s="11">
        <f>IF(OR(C32="",D32=""),"",ROUND(MOD(D32-C32,1)*24-N(E32)/60,2))</f>
        <v>0</v>
      </c>
      <c r="G32" s="11">
        <f>IF(F32="","",MAX(0,F32-$G$3))</f>
        <v>0</v>
      </c>
      <c r="H32" s="8">
        <f>IF(F32="","",IF(AND(F32+N(E32)/60&gt;$G$4,N(E32)&lt;30),"ano",""))</f>
        <v>0</v>
      </c>
      <c r="I32" s="12"/>
    </row>
    <row r="33" spans="1:9">
      <c r="A33" s="7">
        <f>IF($B$4="","",$B$4+25)</f>
        <v>0</v>
      </c>
      <c r="B33" s="8">
        <f>IF(A33="","",CHOOSE(WEEKDAY(A33,2),"po","út","st","čt","pá","so","ne"))</f>
        <v>0</v>
      </c>
      <c r="C33" s="9"/>
      <c r="D33" s="9"/>
      <c r="E33" s="10"/>
      <c r="F33" s="11">
        <f>IF(OR(C33="",D33=""),"",ROUND(MOD(D33-C33,1)*24-N(E33)/60,2))</f>
        <v>0</v>
      </c>
      <c r="G33" s="11">
        <f>IF(F33="","",MAX(0,F33-$G$3))</f>
        <v>0</v>
      </c>
      <c r="H33" s="8">
        <f>IF(F33="","",IF(AND(F33+N(E33)/60&gt;$G$4,N(E33)&lt;30),"ano",""))</f>
        <v>0</v>
      </c>
      <c r="I33" s="12"/>
    </row>
    <row r="34" spans="1:9">
      <c r="A34" s="7">
        <f>IF($B$4="","",$B$4+26)</f>
        <v>0</v>
      </c>
      <c r="B34" s="8">
        <f>IF(A34="","",CHOOSE(WEEKDAY(A34,2),"po","út","st","čt","pá","so","ne"))</f>
        <v>0</v>
      </c>
      <c r="C34" s="9"/>
      <c r="D34" s="9"/>
      <c r="E34" s="10"/>
      <c r="F34" s="11">
        <f>IF(OR(C34="",D34=""),"",ROUND(MOD(D34-C34,1)*24-N(E34)/60,2))</f>
        <v>0</v>
      </c>
      <c r="G34" s="11">
        <f>IF(F34="","",MAX(0,F34-$G$3))</f>
        <v>0</v>
      </c>
      <c r="H34" s="8">
        <f>IF(F34="","",IF(AND(F34+N(E34)/60&gt;$G$4,N(E34)&lt;30),"ano",""))</f>
        <v>0</v>
      </c>
      <c r="I34" s="12"/>
    </row>
    <row r="35" spans="1:9">
      <c r="A35" s="7">
        <f>IF($B$4="","",$B$4+27)</f>
        <v>0</v>
      </c>
      <c r="B35" s="8">
        <f>IF(A35="","",CHOOSE(WEEKDAY(A35,2),"po","út","st","čt","pá","so","ne"))</f>
        <v>0</v>
      </c>
      <c r="C35" s="9"/>
      <c r="D35" s="9"/>
      <c r="E35" s="10"/>
      <c r="F35" s="11">
        <f>IF(OR(C35="",D35=""),"",ROUND(MOD(D35-C35,1)*24-N(E35)/60,2))</f>
        <v>0</v>
      </c>
      <c r="G35" s="11">
        <f>IF(F35="","",MAX(0,F35-$G$3))</f>
        <v>0</v>
      </c>
      <c r="H35" s="8">
        <f>IF(F35="","",IF(AND(F35+N(E35)/60&gt;$G$4,N(E35)&lt;30),"ano",""))</f>
        <v>0</v>
      </c>
      <c r="I35" s="12"/>
    </row>
    <row r="36" spans="1:9">
      <c r="A36" s="7">
        <f>IF($B$4="","",$B$4+28)</f>
        <v>0</v>
      </c>
      <c r="B36" s="8">
        <f>IF(A36="","",CHOOSE(WEEKDAY(A36,2),"po","út","st","čt","pá","so","ne"))</f>
        <v>0</v>
      </c>
      <c r="C36" s="9"/>
      <c r="D36" s="9"/>
      <c r="E36" s="10"/>
      <c r="F36" s="11">
        <f>IF(OR(C36="",D36=""),"",ROUND(MOD(D36-C36,1)*24-N(E36)/60,2))</f>
        <v>0</v>
      </c>
      <c r="G36" s="11">
        <f>IF(F36="","",MAX(0,F36-$G$3))</f>
        <v>0</v>
      </c>
      <c r="H36" s="8">
        <f>IF(F36="","",IF(AND(F36+N(E36)/60&gt;$G$4,N(E36)&lt;30),"ano",""))</f>
        <v>0</v>
      </c>
      <c r="I36" s="12"/>
    </row>
    <row r="37" spans="1:9">
      <c r="A37" s="7">
        <f>IF($B$4="","",$B$4+29)</f>
        <v>0</v>
      </c>
      <c r="B37" s="8">
        <f>IF(A37="","",CHOOSE(WEEKDAY(A37,2),"po","út","st","čt","pá","so","ne"))</f>
        <v>0</v>
      </c>
      <c r="C37" s="9"/>
      <c r="D37" s="9"/>
      <c r="E37" s="10"/>
      <c r="F37" s="11">
        <f>IF(OR(C37="",D37=""),"",ROUND(MOD(D37-C37,1)*24-N(E37)/60,2))</f>
        <v>0</v>
      </c>
      <c r="G37" s="11">
        <f>IF(F37="","",MAX(0,F37-$G$3))</f>
        <v>0</v>
      </c>
      <c r="H37" s="8">
        <f>IF(F37="","",IF(AND(F37+N(E37)/60&gt;$G$4,N(E37)&lt;30),"ano",""))</f>
        <v>0</v>
      </c>
      <c r="I37" s="12"/>
    </row>
    <row r="38" spans="1:9">
      <c r="A38" s="7">
        <f>IF($B$4="","",$B$4+30)</f>
        <v>0</v>
      </c>
      <c r="B38" s="8">
        <f>IF(A38="","",CHOOSE(WEEKDAY(A38,2),"po","út","st","čt","pá","so","ne"))</f>
        <v>0</v>
      </c>
      <c r="C38" s="9"/>
      <c r="D38" s="9"/>
      <c r="E38" s="10"/>
      <c r="F38" s="11">
        <f>IF(OR(C38="",D38=""),"",ROUND(MOD(D38-C38,1)*24-N(E38)/60,2))</f>
        <v>0</v>
      </c>
      <c r="G38" s="11">
        <f>IF(F38="","",MAX(0,F38-$G$3))</f>
        <v>0</v>
      </c>
      <c r="H38" s="8">
        <f>IF(F38="","",IF(AND(F38+N(E38)/60&gt;$G$4,N(E38)&lt;30),"ano",""))</f>
        <v>0</v>
      </c>
      <c r="I38" s="12"/>
    </row>
    <row r="40" spans="1:9">
      <c r="E40" s="13" t="s">
        <v>15</v>
      </c>
      <c r="F40" s="14">
        <f>SUM(F8:F38)</f>
        <v>0</v>
      </c>
      <c r="G40" s="14">
        <f>SUM(G8:G38)</f>
        <v>0</v>
      </c>
    </row>
    <row r="42" spans="1:9">
      <c r="A42" s="2" t="s">
        <v>16</v>
      </c>
      <c r="C42">
        <f>COUNT(F8:F38)</f>
        <v>0</v>
      </c>
    </row>
  </sheetData>
  <mergeCells count="3">
    <mergeCell ref="B3:D3"/>
    <mergeCell ref="B4:D4"/>
    <mergeCell ref="A5:I5"/>
  </mergeCells>
  <conditionalFormatting sqref="A8:I38">
    <cfRule type="expression" dxfId="0" priority="1">
      <formula>WEEKDAY($A8,2)&gt;5</formula>
    </cfRule>
  </conditionalFormatting>
  <pageMargins left="0.7" right="0.7" top="0.75" bottom="0.75" header="0.3" footer="0.3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defaultRowHeight="15"/>
  <cols>
    <col min="1" max="1" width="100.7109375" customWidth="1"/>
  </cols>
  <sheetData>
    <row r="1" spans="1:1">
      <c r="A1" s="1" t="s">
        <v>17</v>
      </c>
    </row>
    <row r="2" spans="1:1" ht="45" customHeight="1">
      <c r="A2" t="s">
        <v>18</v>
      </c>
    </row>
    <row r="3" spans="1:1" ht="45" customHeight="1">
      <c r="A3" t="s">
        <v>19</v>
      </c>
    </row>
    <row r="4" spans="1:1" ht="45" customHeight="1">
      <c r="A4" t="s">
        <v>20</v>
      </c>
    </row>
    <row r="5" spans="1:1" ht="45" customHeight="1">
      <c r="A5" t="s">
        <v>21</v>
      </c>
    </row>
    <row r="7" spans="1:1">
      <c r="A7" s="1" t="s">
        <v>22</v>
      </c>
    </row>
    <row r="8" spans="1:1" ht="45" customHeight="1">
      <c r="A8" s="5" t="s">
        <v>23</v>
      </c>
    </row>
    <row r="10" spans="1:1" ht="45" customHeight="1">
      <c r="A10" s="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Docházka</vt:lpstr>
      <vt:lpstr>Jak používat</vt:lpstr>
      <vt:lpstr>Docházka!Print_Area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Evidence docházky — vzor</dc:title>
  <dc:creator>Docházka.net</dc:creator>
  <dc:description>Vzor ke stažení z https://dochazka.net/blog/evidence-dochazky-excel-vzor</dc:description>
  <cp:lastModifiedBy>Docházka.net</cp:lastModifiedBy>
  <dcterms:created xsi:type="dcterms:W3CDTF">2026-10-03T23:23:17Z</dcterms:created>
  <dcterms:modified xsi:type="dcterms:W3CDTF">2026-10-03T23:23:17Z</dcterms:modified>
</cp:coreProperties>
</file>